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135" windowHeight="6630" activeTab="0"/>
  </bookViews>
  <sheets>
    <sheet name="Data input" sheetId="1" r:id="rId1"/>
    <sheet name="Chart" sheetId="2" r:id="rId2"/>
    <sheet name="Worksheets" sheetId="3" r:id="rId3"/>
  </sheets>
  <definedNames>
    <definedName name="_xlnm.Print_Titles" localSheetId="2">'Worksheets'!$1:$3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<sst xmlns="http://schemas.openxmlformats.org/spreadsheetml/2006/main" count="90" uniqueCount="84">
  <si>
    <t>o/s today</t>
  </si>
  <si>
    <t>your grant</t>
  </si>
  <si>
    <t>initial grant</t>
  </si>
  <si>
    <t>% to broker</t>
  </si>
  <si>
    <t>participation multiple</t>
  </si>
  <si>
    <t>net after income taxes</t>
  </si>
  <si>
    <t>low</t>
  </si>
  <si>
    <t>middle</t>
  </si>
  <si>
    <t>high</t>
  </si>
  <si>
    <t>middle low</t>
  </si>
  <si>
    <t>middle high</t>
  </si>
  <si>
    <t>Note -- fill in the highlighted cells</t>
  </si>
  <si>
    <t>original investment</t>
  </si>
  <si>
    <t>interest and dividends to sale date</t>
  </si>
  <si>
    <t>Price per share</t>
  </si>
  <si>
    <t>Shareholder situation today</t>
  </si>
  <si>
    <t>Price you paid, or will pay, per share</t>
  </si>
  <si>
    <t>Common shares outstanding</t>
  </si>
  <si>
    <t>Common shares issuable to preferred investors</t>
  </si>
  <si>
    <t>Preferred shares outstanding</t>
  </si>
  <si>
    <t>1 share of preferred converts into how many shares of common</t>
  </si>
  <si>
    <t>Sale of company</t>
  </si>
  <si>
    <t>Your shares</t>
  </si>
  <si>
    <t>Shares reserved under option pool</t>
  </si>
  <si>
    <t>Issuable to preferred stockholders</t>
  </si>
  <si>
    <t>Next round</t>
  </si>
  <si>
    <t>shares</t>
  </si>
  <si>
    <t>%</t>
  </si>
  <si>
    <t>future rounds</t>
  </si>
  <si>
    <t>Range of likely sales prices</t>
  </si>
  <si>
    <t>original</t>
  </si>
  <si>
    <t>future increases</t>
  </si>
  <si>
    <t>New preferred shares</t>
  </si>
  <si>
    <t>New common equivalent shares</t>
  </si>
  <si>
    <t>later grant</t>
  </si>
  <si>
    <t xml:space="preserve">your share of the net proceeds </t>
  </si>
  <si>
    <t>less income taxes</t>
  </si>
  <si>
    <t>future grant</t>
  </si>
  <si>
    <t>New money invested</t>
  </si>
  <si>
    <t>amount invested in future rounds</t>
  </si>
  <si>
    <t>Conversion ratio</t>
  </si>
  <si>
    <t>Complete the assumptions below:</t>
  </si>
  <si>
    <t>sales price</t>
  </si>
  <si>
    <t xml:space="preserve">your net </t>
  </si>
  <si>
    <t>CALCULATION OF YOUR OWNERSHIP PERCENTAGE</t>
  </si>
  <si>
    <t>CALCULATION OF WHAT YOUR OWNERSHIP IS WORTH, ASSUMING DIFFERENT SALES PROCEEDS</t>
  </si>
  <si>
    <t>very low</t>
  </si>
  <si>
    <t>Your ownership percentage</t>
  </si>
  <si>
    <t>Number of shares you own or have options to purchase today</t>
  </si>
  <si>
    <t>Amount invested by preferred stock investors in the future</t>
  </si>
  <si>
    <t>Future increases in option pool, excluding additional options granted to you</t>
  </si>
  <si>
    <t>Number of additional shares or options granted to you in the future</t>
  </si>
  <si>
    <t>Price you will pay for the new shares</t>
  </si>
  <si>
    <t>Common and common equivalent shares outstanding</t>
  </si>
  <si>
    <t>Common shares issuable under outstanding stock options</t>
  </si>
  <si>
    <t>The effective tax rate on your gain when the company is sold (note 1)</t>
  </si>
  <si>
    <t>Notes</t>
  </si>
  <si>
    <t>Price per share paid by preferred stock investors in the future</t>
  </si>
  <si>
    <t>Future investments (note 2)</t>
  </si>
  <si>
    <t>Assumes any follow-on investment is in exchange for preferred stock.</t>
  </si>
  <si>
    <t>Preferred investors' participation multiple (Note 3)</t>
  </si>
  <si>
    <t>Interest/dividends earned by preferred investors through time of sale (Note 3)</t>
  </si>
  <si>
    <t>% to broker arranging the sale (Note 4)</t>
  </si>
  <si>
    <t>your tax accountant.</t>
  </si>
  <si>
    <t>repaid their investment plus interest accrued through the transaction date.  Then, their</t>
  </si>
  <si>
    <t>Preferred stockholders may have participation rights, which means they are</t>
  </si>
  <si>
    <t xml:space="preserve">preferred shares convert to common, and they are paid their pro rata share of the </t>
  </si>
  <si>
    <t xml:space="preserve">warrantees of any kind regarding the results generated by the workbook.  </t>
  </si>
  <si>
    <t>Disclaimer.  This workbook is presented "as is", and the author makes no guarantee or</t>
  </si>
  <si>
    <t>http://en.wikipedia.org/wiki/Participating_preferred_stock</t>
  </si>
  <si>
    <t>Gross proceeds</t>
  </si>
  <si>
    <t>$ given to preferred stock investors</t>
  </si>
  <si>
    <t>net proceeds available to common shareholders</t>
  </si>
  <si>
    <t>less your cost to acquire the shares</t>
  </si>
  <si>
    <t>CHART INFORMATION</t>
  </si>
  <si>
    <t>Note -- yellow cells are linked to the "data input" worksheet</t>
  </si>
  <si>
    <t>Use a broad estimate for the effective tax rate.,  This should provide for both state and</t>
  </si>
  <si>
    <t>Federal taxes, and can range from 15% to 50%, depending on whether the gain is short term</t>
  </si>
  <si>
    <t>or long term and whether you are subject to the alternative minimum tax.  Consult with</t>
  </si>
  <si>
    <t>Typically ranges from 2 to 6%.</t>
  </si>
  <si>
    <t>Amount invested by preferred stock investors to date</t>
  </si>
  <si>
    <t>You can see the results for six different sales prices, from low ($0) to high.</t>
  </si>
  <si>
    <t>Use this workbook to calculate what you will make, after taxes, when you sell your company.</t>
  </si>
  <si>
    <t>remaining proceeds.  For a discussion of preferred stockholder rights, see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</si>
</sst>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_);_(&quot;$&quot;* \(#,##0.0\);_(&quot;$&quot;* &quot;-&quot;?_);_(@_)"/>
    <numFmt numFmtId="169" formatCode="&quot;$&quot;#,##0"/>
  </numFmts>
  <fonts count="6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sz val="12"/>
      <name val="Times New Roman"/>
      <family val="0"/>
    </font>
    <font>
      <u val="single"/>
      <sz val="10"/>
      <color indexed="12"/>
      <name val="Times New Roman"/>
      <family val="0"/>
    </font>
    <font>
      <b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0" fontId="0" fillId="0" borderId="0" xfId="20" applyNumberFormat="1" applyAlignment="1">
      <alignment/>
    </xf>
    <xf numFmtId="10" fontId="0" fillId="0" borderId="1" xfId="20" applyNumberFormat="1" applyBorder="1" applyAlignment="1">
      <alignment/>
    </xf>
    <xf numFmtId="0" fontId="1" fillId="0" borderId="0" xfId="0" applyFont="1" applyAlignment="1">
      <alignment horizontal="center"/>
    </xf>
    <xf numFmtId="3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9" fontId="0" fillId="2" borderId="0" xfId="2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9" fontId="0" fillId="2" borderId="0" xfId="2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3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/>
    </xf>
    <xf numFmtId="44" fontId="0" fillId="2" borderId="2" xfId="17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2" borderId="0" xfId="0" applyNumberFormat="1" applyFont="1" applyFill="1" applyAlignment="1">
      <alignment/>
    </xf>
    <xf numFmtId="44" fontId="3" fillId="2" borderId="0" xfId="17" applyFont="1" applyFill="1" applyAlignment="1">
      <alignment/>
    </xf>
    <xf numFmtId="9" fontId="3" fillId="2" borderId="0" xfId="20" applyFont="1" applyFill="1" applyAlignment="1">
      <alignment/>
    </xf>
    <xf numFmtId="3" fontId="3" fillId="0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167" fontId="3" fillId="2" borderId="0" xfId="17" applyNumberFormat="1" applyFont="1" applyFill="1" applyAlignment="1">
      <alignment/>
    </xf>
    <xf numFmtId="0" fontId="3" fillId="2" borderId="0" xfId="0" applyFont="1" applyFill="1" applyAlignment="1">
      <alignment horizontal="right"/>
    </xf>
    <xf numFmtId="9" fontId="3" fillId="2" borderId="0" xfId="20" applyFont="1" applyFill="1" applyAlignment="1">
      <alignment horizontal="right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19" applyFill="1" applyAlignment="1">
      <alignment/>
    </xf>
    <xf numFmtId="0" fontId="5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What you will make when you sell your company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Your after tax gain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Worksheets!$F$58:$K$58</c:f>
              <c:numCache>
                <c:ptCount val="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</c:numCache>
            </c:numRef>
          </c:cat>
          <c:val>
            <c:numRef>
              <c:f>Worksheets!$F$59:$K$59</c:f>
              <c:numCache>
                <c:ptCount val="6"/>
                <c:pt idx="0">
                  <c:v>-0.575</c:v>
                </c:pt>
                <c:pt idx="1">
                  <c:v>-0.2093085106382979</c:v>
                </c:pt>
                <c:pt idx="2">
                  <c:v>0.716968085106383</c:v>
                </c:pt>
                <c:pt idx="3">
                  <c:v>2.4020744680851065</c:v>
                </c:pt>
                <c:pt idx="4">
                  <c:v>4.08718085106383</c:v>
                </c:pt>
                <c:pt idx="5">
                  <c:v>5.772287234042553</c:v>
                </c:pt>
              </c:numCache>
            </c:numRef>
          </c:val>
        </c:ser>
        <c:axId val="8844785"/>
        <c:axId val="12494202"/>
      </c:barChart>
      <c:catAx>
        <c:axId val="8844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Amount company is sold for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#,##0" sourceLinked="0"/>
        <c:majorTickMark val="out"/>
        <c:minorTickMark val="none"/>
        <c:tickLblPos val="nextTo"/>
        <c:crossAx val="12494202"/>
        <c:crosses val="autoZero"/>
        <c:auto val="1"/>
        <c:lblOffset val="100"/>
        <c:noMultiLvlLbl val="0"/>
      </c:catAx>
      <c:valAx>
        <c:axId val="124942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Your after tax gain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&quot;$&quot;* #,##0.0_);_(&quot;$&quot;* \(#,##0.0\);_(&quot;$&quot;* &quot;-&quot;?_);_(@_)" sourceLinked="0"/>
        <c:majorTickMark val="out"/>
        <c:minorTickMark val="none"/>
        <c:tickLblPos val="nextTo"/>
        <c:crossAx val="8844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1438275</xdr:colOff>
      <xdr:row>0</xdr:row>
      <xdr:rowOff>47625</xdr:rowOff>
    </xdr:from>
    <xdr:to>
      <xdr:col>3</xdr:col>
      <xdr:colOff>3419475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47625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0</xdr:row>
      <xdr:rowOff>38100</xdr:rowOff>
    </xdr:from>
    <xdr:to>
      <xdr:col>3</xdr:col>
      <xdr:colOff>1419225</xdr:colOff>
      <xdr:row>1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381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2</xdr:row>
      <xdr:rowOff>47625</xdr:rowOff>
    </xdr:from>
    <xdr:to>
      <xdr:col>6</xdr:col>
      <xdr:colOff>495300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428625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2</xdr:row>
      <xdr:rowOff>76200</xdr:rowOff>
    </xdr:from>
    <xdr:to>
      <xdr:col>3</xdr:col>
      <xdr:colOff>228600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4572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8</xdr:row>
      <xdr:rowOff>9525</xdr:rowOff>
    </xdr:from>
    <xdr:to>
      <xdr:col>9</xdr:col>
      <xdr:colOff>466725</xdr:colOff>
      <xdr:row>20</xdr:row>
      <xdr:rowOff>19050</xdr:rowOff>
    </xdr:to>
    <xdr:graphicFrame>
      <xdr:nvGraphicFramePr>
        <xdr:cNvPr id="3" name="Chart 4"/>
        <xdr:cNvGraphicFramePr/>
      </xdr:nvGraphicFramePr>
      <xdr:xfrm>
        <a:off x="619125" y="1533525"/>
        <a:ext cx="46482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47625</xdr:rowOff>
    </xdr:from>
    <xdr:to>
      <xdr:col>2</xdr:col>
      <xdr:colOff>514350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625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419100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715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Participating_preferred_stoc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61"/>
  <sheetViews>
    <sheetView tabSelected="1" workbookViewId="0" topLeftCell="A43">
      <selection activeCell="D50" sqref="D50"/>
    </sheetView>
  </sheetViews>
  <sheetFormatPr defaultColWidth="9.33203125" defaultRowHeight="12.75"/>
  <cols>
    <col min="1" max="3" width="5.83203125" style="24" customWidth="1"/>
    <col min="4" max="4" width="75.83203125" style="24" customWidth="1"/>
    <col min="5" max="5" width="16.33203125" style="24" bestFit="1" customWidth="1"/>
    <col min="6" max="16384" width="9.33203125" style="24" customWidth="1"/>
  </cols>
  <sheetData>
    <row r="1" ht="15.75"/>
    <row r="2" ht="15.75"/>
    <row r="3" ht="15.75"/>
    <row r="4" spans="1:5" s="25" customFormat="1" ht="15" customHeight="1">
      <c r="A4" s="24"/>
      <c r="B4" s="24"/>
      <c r="C4" s="24"/>
      <c r="D4" s="24"/>
      <c r="E4" s="24"/>
    </row>
    <row r="5" spans="1:5" s="25" customFormat="1" ht="15" customHeight="1">
      <c r="A5" s="26" t="s">
        <v>82</v>
      </c>
      <c r="B5" s="24"/>
      <c r="C5" s="24"/>
      <c r="D5" s="24"/>
      <c r="E5" s="24"/>
    </row>
    <row r="6" spans="1:5" s="25" customFormat="1" ht="15" customHeight="1">
      <c r="A6" s="26" t="s">
        <v>81</v>
      </c>
      <c r="B6" s="24"/>
      <c r="C6" s="24"/>
      <c r="D6" s="24"/>
      <c r="E6" s="24"/>
    </row>
    <row r="7" spans="1:5" s="25" customFormat="1" ht="15" customHeight="1">
      <c r="A7" s="26"/>
      <c r="B7" s="24"/>
      <c r="C7" s="24"/>
      <c r="D7" s="24"/>
      <c r="E7" s="24"/>
    </row>
    <row r="8" spans="1:5" s="25" customFormat="1" ht="15" customHeight="1">
      <c r="A8" s="26" t="s">
        <v>41</v>
      </c>
      <c r="B8" s="24"/>
      <c r="C8" s="24"/>
      <c r="D8" s="24"/>
      <c r="E8" s="24"/>
    </row>
    <row r="9" s="25" customFormat="1" ht="15" customHeight="1">
      <c r="C9" s="24"/>
    </row>
    <row r="10" spans="1:5" s="25" customFormat="1" ht="15" customHeight="1">
      <c r="A10" s="39" t="s">
        <v>11</v>
      </c>
      <c r="B10" s="39"/>
      <c r="C10" s="39"/>
      <c r="D10" s="40"/>
      <c r="E10" s="41"/>
    </row>
    <row r="12" spans="1:4" ht="15.75">
      <c r="A12" s="30" t="s">
        <v>15</v>
      </c>
      <c r="B12" s="25"/>
      <c r="C12" s="25"/>
      <c r="D12" s="25"/>
    </row>
    <row r="13" spans="1:4" ht="15.75">
      <c r="A13" s="25"/>
      <c r="B13" s="30" t="s">
        <v>53</v>
      </c>
      <c r="C13" s="30"/>
      <c r="D13" s="30"/>
    </row>
    <row r="14" spans="1:5" ht="15.75">
      <c r="A14" s="25"/>
      <c r="B14" s="25"/>
      <c r="C14" s="25" t="s">
        <v>17</v>
      </c>
      <c r="D14" s="25"/>
      <c r="E14" s="31">
        <v>15000000</v>
      </c>
    </row>
    <row r="15" spans="1:5" ht="15.75">
      <c r="A15" s="25"/>
      <c r="B15" s="25"/>
      <c r="C15" s="25" t="s">
        <v>54</v>
      </c>
      <c r="D15" s="25"/>
      <c r="E15" s="31">
        <v>1500000</v>
      </c>
    </row>
    <row r="16" spans="1:5" ht="15.75">
      <c r="A16" s="25"/>
      <c r="B16" s="25"/>
      <c r="C16" s="25" t="s">
        <v>18</v>
      </c>
      <c r="D16" s="25"/>
      <c r="E16" s="31"/>
    </row>
    <row r="17" spans="1:5" ht="15.75">
      <c r="A17" s="25"/>
      <c r="B17" s="25"/>
      <c r="C17" s="25"/>
      <c r="D17" s="25" t="s">
        <v>19</v>
      </c>
      <c r="E17" s="31">
        <v>10000000</v>
      </c>
    </row>
    <row r="18" spans="1:5" ht="15.75">
      <c r="A18" s="25"/>
      <c r="B18" s="25"/>
      <c r="C18" s="25"/>
      <c r="D18" s="25" t="s">
        <v>20</v>
      </c>
      <c r="E18" s="31">
        <v>1</v>
      </c>
    </row>
    <row r="19" spans="1:5" ht="15.75">
      <c r="A19" s="25"/>
      <c r="B19" s="25" t="s">
        <v>80</v>
      </c>
      <c r="C19" s="25"/>
      <c r="D19" s="25"/>
      <c r="E19" s="32">
        <v>13000000</v>
      </c>
    </row>
    <row r="20" spans="1:5" ht="15.75">
      <c r="A20" s="25"/>
      <c r="B20" s="25"/>
      <c r="C20" s="25"/>
      <c r="D20" s="25"/>
      <c r="E20"/>
    </row>
    <row r="21" spans="1:4" ht="15.75">
      <c r="A21" s="25" t="s">
        <v>47</v>
      </c>
      <c r="B21" s="25"/>
      <c r="C21" s="25"/>
      <c r="D21" s="25"/>
    </row>
    <row r="22" spans="1:5" ht="15.75">
      <c r="A22" s="25"/>
      <c r="B22" s="25" t="s">
        <v>48</v>
      </c>
      <c r="C22" s="25"/>
      <c r="D22" s="25"/>
      <c r="E22" s="27">
        <v>1000000</v>
      </c>
    </row>
    <row r="23" spans="1:5" ht="15.75">
      <c r="A23" s="25"/>
      <c r="B23" s="25" t="s">
        <v>16</v>
      </c>
      <c r="C23" s="25"/>
      <c r="D23" s="25"/>
      <c r="E23" s="28">
        <v>0.5</v>
      </c>
    </row>
    <row r="24" spans="1:5" ht="15.75">
      <c r="A24" s="25"/>
      <c r="B24" s="25" t="s">
        <v>55</v>
      </c>
      <c r="C24" s="25"/>
      <c r="D24" s="25"/>
      <c r="E24" s="29">
        <v>0.4</v>
      </c>
    </row>
    <row r="25" spans="1:5" ht="15.75">
      <c r="A25" s="25"/>
      <c r="B25" s="25"/>
      <c r="C25" s="25"/>
      <c r="D25" s="25"/>
      <c r="E25"/>
    </row>
    <row r="26" ht="15.75">
      <c r="A26" s="25" t="s">
        <v>58</v>
      </c>
    </row>
    <row r="27" spans="1:5" ht="15.75">
      <c r="A27" s="25"/>
      <c r="B27" s="25" t="s">
        <v>49</v>
      </c>
      <c r="C27" s="25"/>
      <c r="D27" s="25"/>
      <c r="E27" s="32">
        <v>18000000</v>
      </c>
    </row>
    <row r="28" spans="1:5" ht="15.75">
      <c r="A28" s="25"/>
      <c r="B28" s="25" t="s">
        <v>57</v>
      </c>
      <c r="C28" s="25"/>
      <c r="D28" s="25"/>
      <c r="E28" s="28">
        <v>2</v>
      </c>
    </row>
    <row r="29" spans="1:5" ht="15.75">
      <c r="A29" s="25"/>
      <c r="B29" s="25" t="s">
        <v>50</v>
      </c>
      <c r="C29" s="25"/>
      <c r="D29" s="25"/>
      <c r="E29" s="31">
        <v>1000000</v>
      </c>
    </row>
    <row r="30" spans="1:5" ht="15.75">
      <c r="A30" s="25"/>
      <c r="B30" s="25" t="s">
        <v>51</v>
      </c>
      <c r="C30" s="25"/>
      <c r="D30" s="25"/>
      <c r="E30" s="31">
        <v>100000</v>
      </c>
    </row>
    <row r="31" spans="1:5" ht="15.75">
      <c r="A31" s="25"/>
      <c r="B31" s="25" t="s">
        <v>52</v>
      </c>
      <c r="C31" s="25"/>
      <c r="D31" s="25"/>
      <c r="E31" s="28">
        <v>0.75</v>
      </c>
    </row>
    <row r="33" spans="1:4" ht="15.75">
      <c r="A33" s="25" t="s">
        <v>21</v>
      </c>
      <c r="B33" s="25"/>
      <c r="C33" s="25"/>
      <c r="D33" s="25"/>
    </row>
    <row r="34" spans="1:4" ht="15.75">
      <c r="A34" s="25"/>
      <c r="B34" s="25" t="s">
        <v>29</v>
      </c>
      <c r="C34" s="25"/>
      <c r="D34" s="25"/>
    </row>
    <row r="35" spans="1:5" ht="15.75">
      <c r="A35" s="25"/>
      <c r="B35" s="25"/>
      <c r="C35" s="25" t="s">
        <v>46</v>
      </c>
      <c r="D35" s="25"/>
      <c r="E35" s="24">
        <v>0</v>
      </c>
    </row>
    <row r="36" spans="1:5" ht="15.75">
      <c r="A36" s="25"/>
      <c r="B36" s="25"/>
      <c r="C36" s="25" t="s">
        <v>6</v>
      </c>
      <c r="D36" s="25"/>
      <c r="E36" s="27">
        <v>50000000</v>
      </c>
    </row>
    <row r="37" spans="1:5" ht="15.75">
      <c r="A37" s="25"/>
      <c r="B37" s="25"/>
      <c r="C37" s="25" t="s">
        <v>9</v>
      </c>
      <c r="D37" s="25"/>
      <c r="E37" s="27">
        <v>100000000</v>
      </c>
    </row>
    <row r="38" spans="1:5" ht="15.75">
      <c r="A38" s="25"/>
      <c r="B38" s="25"/>
      <c r="C38" s="25" t="s">
        <v>7</v>
      </c>
      <c r="D38" s="25"/>
      <c r="E38" s="27">
        <v>200000000</v>
      </c>
    </row>
    <row r="39" spans="1:5" ht="15.75">
      <c r="A39" s="25"/>
      <c r="B39" s="25"/>
      <c r="C39" s="25" t="s">
        <v>10</v>
      </c>
      <c r="D39" s="25"/>
      <c r="E39" s="27">
        <v>300000000</v>
      </c>
    </row>
    <row r="40" spans="1:5" ht="15.75">
      <c r="A40" s="25"/>
      <c r="B40" s="25"/>
      <c r="C40" s="25" t="s">
        <v>8</v>
      </c>
      <c r="D40" s="25"/>
      <c r="E40" s="27">
        <v>400000000</v>
      </c>
    </row>
    <row r="41" spans="1:5" ht="15.75">
      <c r="A41" s="25"/>
      <c r="B41" s="25" t="s">
        <v>60</v>
      </c>
      <c r="C41" s="25"/>
      <c r="D41" s="25"/>
      <c r="E41" s="33">
        <v>1</v>
      </c>
    </row>
    <row r="42" spans="1:5" ht="15.75">
      <c r="A42" s="25"/>
      <c r="B42" s="25" t="s">
        <v>61</v>
      </c>
      <c r="C42" s="25"/>
      <c r="D42" s="25"/>
      <c r="E42" s="27">
        <v>4500000</v>
      </c>
    </row>
    <row r="43" spans="1:5" ht="15.75">
      <c r="A43" s="25"/>
      <c r="B43" s="25" t="s">
        <v>62</v>
      </c>
      <c r="C43" s="25"/>
      <c r="D43" s="25"/>
      <c r="E43" s="34">
        <v>0.04</v>
      </c>
    </row>
    <row r="45" spans="1:4" ht="15.75">
      <c r="A45" s="24" t="s">
        <v>56</v>
      </c>
      <c r="C45" s="37">
        <v>1</v>
      </c>
      <c r="D45" s="24" t="s">
        <v>76</v>
      </c>
    </row>
    <row r="46" spans="3:4" ht="15.75">
      <c r="C46"/>
      <c r="D46" s="24" t="s">
        <v>77</v>
      </c>
    </row>
    <row r="47" ht="15.75">
      <c r="D47" s="24" t="s">
        <v>78</v>
      </c>
    </row>
    <row r="48" ht="15.75">
      <c r="D48" s="24" t="s">
        <v>63</v>
      </c>
    </row>
    <row r="50" spans="3:4" ht="15.75">
      <c r="C50" s="37">
        <v>2</v>
      </c>
      <c r="D50" s="24" t="s">
        <v>59</v>
      </c>
    </row>
    <row r="52" spans="3:4" ht="15.75">
      <c r="C52" s="37">
        <v>3</v>
      </c>
      <c r="D52" s="24" t="s">
        <v>65</v>
      </c>
    </row>
    <row r="53" spans="3:4" ht="15.75">
      <c r="C53" s="37"/>
      <c r="D53" s="24" t="s">
        <v>64</v>
      </c>
    </row>
    <row r="54" ht="15.75">
      <c r="D54" s="24" t="s">
        <v>66</v>
      </c>
    </row>
    <row r="55" ht="15.75">
      <c r="D55" s="24" t="s">
        <v>83</v>
      </c>
    </row>
    <row r="56" ht="15.75">
      <c r="D56" s="38" t="s">
        <v>69</v>
      </c>
    </row>
    <row r="57" ht="15.75">
      <c r="D57" s="38"/>
    </row>
    <row r="58" spans="3:4" ht="15.75">
      <c r="C58" s="37">
        <v>4</v>
      </c>
      <c r="D58" s="24" t="s">
        <v>79</v>
      </c>
    </row>
    <row r="60" spans="3:4" ht="15.75">
      <c r="C60" s="37">
        <v>5</v>
      </c>
      <c r="D60" s="24" t="s">
        <v>68</v>
      </c>
    </row>
    <row r="61" ht="15.75">
      <c r="D61" s="24" t="s">
        <v>67</v>
      </c>
    </row>
  </sheetData>
  <mergeCells count="1">
    <mergeCell ref="A10:E10"/>
  </mergeCells>
  <hyperlinks>
    <hyperlink ref="D56" r:id="rId1" display="http://en.wikipedia.org/wiki/Participating_preferred_stock"/>
  </hyperlinks>
  <printOptions horizontalCentered="1"/>
  <pageMargins left="0.33" right="0.33" top="0.8" bottom="0.73" header="0.15" footer="0.12"/>
  <pageSetup orientation="portrait" r:id="rId3"/>
  <headerFooter alignWithMargins="0">
    <oddHeader>&amp;C&amp;"Times New Roman,Bold"&amp;12WHAT WILL YOU MAKE WHEN YOU SELL THE COMPANY &amp;"Times New Roman,Regular"&amp;10
&amp;"Times New Roman,Bold"&amp;12&amp;A</oddHeader>
    <oddFooter>&amp;LFile = &amp;F
Worksheet = &amp;A
Path = &amp;Z&amp;RPage &amp;p
&amp;T
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N22"/>
  <sheetViews>
    <sheetView workbookViewId="0" topLeftCell="A1">
      <selection activeCell="G20" sqref="G20"/>
    </sheetView>
  </sheetViews>
  <sheetFormatPr defaultColWidth="9.33203125" defaultRowHeight="15" customHeight="1"/>
  <cols>
    <col min="1" max="16384" width="9.33203125" style="9" customWidth="1"/>
  </cols>
  <sheetData>
    <row r="5" spans="11:14" ht="15" customHeight="1">
      <c r="K5" s="16"/>
      <c r="L5"/>
      <c r="M5"/>
      <c r="N5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spans="1:9" ht="15" customHeight="1">
      <c r="A18"/>
      <c r="B18"/>
      <c r="C18"/>
      <c r="D18"/>
      <c r="E18"/>
      <c r="F18"/>
      <c r="G18"/>
      <c r="H18" s="17"/>
      <c r="I18" s="17"/>
    </row>
    <row r="19" spans="1:9" ht="15" customHeight="1">
      <c r="A19"/>
      <c r="B19"/>
      <c r="C19"/>
      <c r="D19"/>
      <c r="E19"/>
      <c r="F19"/>
      <c r="G19"/>
      <c r="H19" s="17"/>
      <c r="I19" s="17"/>
    </row>
    <row r="20" spans="1:9" ht="15" customHeight="1">
      <c r="A20"/>
      <c r="B20"/>
      <c r="C20"/>
      <c r="D20"/>
      <c r="E20"/>
      <c r="F20"/>
      <c r="G20"/>
      <c r="H20" s="16"/>
      <c r="I20" s="16"/>
    </row>
    <row r="21" spans="1:9" ht="15" customHeight="1">
      <c r="A21"/>
      <c r="B21"/>
      <c r="C21"/>
      <c r="D21"/>
      <c r="E21"/>
      <c r="F21"/>
      <c r="G21"/>
      <c r="H21" s="16"/>
      <c r="I21" s="16"/>
    </row>
    <row r="22" spans="1:7" ht="15" customHeight="1">
      <c r="A22"/>
      <c r="B22"/>
      <c r="C22"/>
      <c r="D22"/>
      <c r="E22"/>
      <c r="F22"/>
      <c r="G22"/>
    </row>
  </sheetData>
  <printOptions horizontalCentered="1"/>
  <pageMargins left="0.33" right="0.33" top="0.8" bottom="0.73" header="0.15" footer="0.12"/>
  <pageSetup orientation="portrait" r:id="rId2"/>
  <headerFooter alignWithMargins="0">
    <oddHeader>&amp;C&amp;"Times New Roman,Bold"&amp;12WHAT WILL YOU MAKE WHEN YOU SELL THE COMPANY &amp;"Times New Roman,Regular"&amp;10
&amp;"Times New Roman,Bold"&amp;12&amp;A</oddHeader>
    <oddFooter>&amp;LFile = &amp;F
Worksheet = &amp;A
Path = &amp;Z&amp;RPage &amp;p
&amp;T
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9"/>
  <sheetViews>
    <sheetView workbookViewId="0" topLeftCell="A29">
      <selection activeCell="G20" sqref="G20"/>
    </sheetView>
  </sheetViews>
  <sheetFormatPr defaultColWidth="9.33203125" defaultRowHeight="12.75"/>
  <cols>
    <col min="1" max="1" width="14.5" style="0" customWidth="1"/>
    <col min="2" max="2" width="17" style="0" bestFit="1" customWidth="1"/>
    <col min="3" max="3" width="10.16015625" style="0" bestFit="1" customWidth="1"/>
    <col min="4" max="4" width="11.66015625" style="0" customWidth="1"/>
    <col min="5" max="6" width="10.16015625" style="0" customWidth="1"/>
    <col min="7" max="7" width="10.83203125" style="0" customWidth="1"/>
    <col min="8" max="11" width="11.16015625" style="0" customWidth="1"/>
    <col min="12" max="13" width="8.83203125" style="0" customWidth="1"/>
  </cols>
  <sheetData>
    <row r="2" spans="5:8" ht="12.75">
      <c r="E2" s="18" t="s">
        <v>75</v>
      </c>
      <c r="F2" s="19"/>
      <c r="G2" s="19"/>
      <c r="H2" s="19"/>
    </row>
    <row r="4" spans="1:10" ht="12.75">
      <c r="A4" s="42" t="s">
        <v>44</v>
      </c>
      <c r="B4" s="42"/>
      <c r="C4" s="42"/>
      <c r="D4" s="42"/>
      <c r="E4" s="42"/>
      <c r="F4" s="42"/>
      <c r="G4" s="42"/>
      <c r="H4" s="42"/>
      <c r="I4" s="42"/>
      <c r="J4" s="42"/>
    </row>
    <row r="6" spans="5:11" s="20" customFormat="1" ht="12.75">
      <c r="E6"/>
      <c r="F6"/>
      <c r="G6"/>
      <c r="H6"/>
      <c r="I6"/>
      <c r="J6"/>
      <c r="K6"/>
    </row>
    <row r="8" spans="3:10" ht="12.75">
      <c r="C8" s="42" t="s">
        <v>0</v>
      </c>
      <c r="D8" s="42"/>
      <c r="F8" s="42" t="s">
        <v>1</v>
      </c>
      <c r="G8" s="42"/>
      <c r="I8" s="42" t="s">
        <v>28</v>
      </c>
      <c r="J8" s="42"/>
    </row>
    <row r="9" spans="3:10" ht="12.75">
      <c r="C9" s="5" t="s">
        <v>26</v>
      </c>
      <c r="D9" s="5" t="s">
        <v>27</v>
      </c>
      <c r="F9" s="5" t="s">
        <v>26</v>
      </c>
      <c r="G9" s="5" t="s">
        <v>27</v>
      </c>
      <c r="I9" s="5" t="s">
        <v>26</v>
      </c>
      <c r="J9" s="5" t="s">
        <v>27</v>
      </c>
    </row>
    <row r="10" spans="1:10" ht="12.75">
      <c r="A10" t="s">
        <v>17</v>
      </c>
      <c r="C10" s="6">
        <f>'Data input'!E14</f>
        <v>15000000</v>
      </c>
      <c r="D10" s="3">
        <f>C10/C$19</f>
        <v>0.5660377358490566</v>
      </c>
      <c r="F10" s="1">
        <f>C10</f>
        <v>15000000</v>
      </c>
      <c r="G10" s="3">
        <f>F10/F$19</f>
        <v>0.5454545454545454</v>
      </c>
      <c r="I10" s="1">
        <f>F10</f>
        <v>15000000</v>
      </c>
      <c r="J10" s="3">
        <f>I10/I$19</f>
        <v>0.39893617021276595</v>
      </c>
    </row>
    <row r="11" spans="1:10" ht="12.75">
      <c r="A11" t="s">
        <v>22</v>
      </c>
      <c r="D11" s="3"/>
      <c r="F11" s="1"/>
      <c r="G11" s="3"/>
      <c r="I11" s="1"/>
      <c r="J11" s="3"/>
    </row>
    <row r="12" spans="2:10" ht="12.75">
      <c r="B12" t="s">
        <v>2</v>
      </c>
      <c r="C12" s="1">
        <v>0</v>
      </c>
      <c r="D12" s="3">
        <f aca="true" t="shared" si="0" ref="D12:D17">C12/C$19</f>
        <v>0</v>
      </c>
      <c r="F12" s="6">
        <f>'Data input'!E22</f>
        <v>1000000</v>
      </c>
      <c r="G12" s="3">
        <f>F12/F$19</f>
        <v>0.03636363636363636</v>
      </c>
      <c r="I12" s="1">
        <f aca="true" t="shared" si="1" ref="I12:I17">F12</f>
        <v>1000000</v>
      </c>
      <c r="J12" s="3">
        <f>I12/I$19</f>
        <v>0.026595744680851064</v>
      </c>
    </row>
    <row r="13" spans="2:10" ht="12.75">
      <c r="B13" t="s">
        <v>37</v>
      </c>
      <c r="C13" s="1">
        <v>0</v>
      </c>
      <c r="D13" s="3">
        <f t="shared" si="0"/>
        <v>0</v>
      </c>
      <c r="F13" s="1">
        <f aca="true" t="shared" si="2" ref="F13:F18">C13</f>
        <v>0</v>
      </c>
      <c r="G13" s="3">
        <f>F13/F$19</f>
        <v>0</v>
      </c>
      <c r="I13" s="6">
        <f>'Data input'!E30</f>
        <v>100000</v>
      </c>
      <c r="J13" s="3">
        <f>I13/I$19</f>
        <v>0.0026595744680851063</v>
      </c>
    </row>
    <row r="14" spans="1:10" ht="12.75">
      <c r="A14" t="s">
        <v>23</v>
      </c>
      <c r="C14" s="1"/>
      <c r="D14" s="3"/>
      <c r="F14" s="1"/>
      <c r="G14" s="3"/>
      <c r="J14" s="3"/>
    </row>
    <row r="15" spans="2:10" ht="12.75">
      <c r="B15" t="s">
        <v>30</v>
      </c>
      <c r="C15" s="6">
        <f>'Data input'!E15</f>
        <v>1500000</v>
      </c>
      <c r="D15" s="3">
        <f t="shared" si="0"/>
        <v>0.05660377358490566</v>
      </c>
      <c r="F15" s="1">
        <f t="shared" si="2"/>
        <v>1500000</v>
      </c>
      <c r="G15" s="3">
        <f>F15/F$19</f>
        <v>0.05454545454545454</v>
      </c>
      <c r="I15" s="1">
        <f t="shared" si="1"/>
        <v>1500000</v>
      </c>
      <c r="J15" s="3">
        <f>I15/I$19</f>
        <v>0.0398936170212766</v>
      </c>
    </row>
    <row r="16" spans="2:10" ht="12.75">
      <c r="B16" t="s">
        <v>31</v>
      </c>
      <c r="C16">
        <v>0</v>
      </c>
      <c r="D16" s="3"/>
      <c r="F16" s="1">
        <f>C16</f>
        <v>0</v>
      </c>
      <c r="G16" s="3">
        <f>F16/F$19</f>
        <v>0</v>
      </c>
      <c r="I16" s="6">
        <f>'Data input'!E29</f>
        <v>1000000</v>
      </c>
      <c r="J16" s="3">
        <f>I16/I$19</f>
        <v>0.026595744680851064</v>
      </c>
    </row>
    <row r="17" spans="1:10" ht="12.75">
      <c r="A17" t="s">
        <v>24</v>
      </c>
      <c r="C17" s="6">
        <f>'Data input'!E17/'Data input'!E18</f>
        <v>10000000</v>
      </c>
      <c r="D17" s="3">
        <f t="shared" si="0"/>
        <v>0.37735849056603776</v>
      </c>
      <c r="F17" s="1">
        <f t="shared" si="2"/>
        <v>10000000</v>
      </c>
      <c r="G17" s="3">
        <f>F17/F$19</f>
        <v>0.36363636363636365</v>
      </c>
      <c r="I17" s="1">
        <f t="shared" si="1"/>
        <v>10000000</v>
      </c>
      <c r="J17" s="3">
        <f>I17/I$19</f>
        <v>0.26595744680851063</v>
      </c>
    </row>
    <row r="18" spans="1:10" ht="12.75">
      <c r="A18" t="s">
        <v>25</v>
      </c>
      <c r="C18" s="1">
        <v>0</v>
      </c>
      <c r="D18" s="3">
        <f>C18/C$19</f>
        <v>0</v>
      </c>
      <c r="F18" s="1">
        <f t="shared" si="2"/>
        <v>0</v>
      </c>
      <c r="G18" s="3">
        <f>F18/F$19</f>
        <v>0</v>
      </c>
      <c r="I18" s="1">
        <f>I26</f>
        <v>9000000</v>
      </c>
      <c r="J18" s="3">
        <f>I18/I$19</f>
        <v>0.2393617021276596</v>
      </c>
    </row>
    <row r="19" spans="3:10" ht="13.5" thickBot="1">
      <c r="C19" s="2">
        <f>SUM(C10:C18)</f>
        <v>26500000</v>
      </c>
      <c r="D19" s="4">
        <f>SUM(D10:D18)</f>
        <v>1</v>
      </c>
      <c r="F19" s="2">
        <f>SUM(F10:F18)</f>
        <v>27500000</v>
      </c>
      <c r="G19" s="4">
        <f>SUM(G10:G18)</f>
        <v>1</v>
      </c>
      <c r="I19" s="2">
        <f>SUM(I10:I18)</f>
        <v>37600000</v>
      </c>
      <c r="J19" s="4">
        <f>SUM(J10:J18)</f>
        <v>1</v>
      </c>
    </row>
    <row r="20" ht="13.5" thickTop="1"/>
    <row r="21" ht="12.75">
      <c r="F21" s="1"/>
    </row>
    <row r="22" spans="6:9" ht="12.75">
      <c r="F22" t="s">
        <v>38</v>
      </c>
      <c r="I22" s="6">
        <f>'Data input'!E27</f>
        <v>18000000</v>
      </c>
    </row>
    <row r="23" spans="6:9" ht="12.75">
      <c r="F23" t="s">
        <v>14</v>
      </c>
      <c r="I23" s="23">
        <f>'Data input'!E28</f>
        <v>2</v>
      </c>
    </row>
    <row r="24" spans="6:9" ht="12.75">
      <c r="F24" t="s">
        <v>32</v>
      </c>
      <c r="I24" s="1">
        <f>I22/I23</f>
        <v>9000000</v>
      </c>
    </row>
    <row r="25" spans="6:9" ht="12.75">
      <c r="F25" t="s">
        <v>40</v>
      </c>
      <c r="I25" s="6">
        <f>'Data input'!E18</f>
        <v>1</v>
      </c>
    </row>
    <row r="26" spans="6:9" ht="13.5" thickBot="1">
      <c r="F26" t="s">
        <v>33</v>
      </c>
      <c r="I26" s="2">
        <f>I24*I25</f>
        <v>9000000</v>
      </c>
    </row>
    <row r="27" ht="13.5" thickTop="1"/>
    <row r="32" spans="1:11" ht="12.75">
      <c r="A32" s="42" t="s">
        <v>45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6" spans="1:11" ht="12.75">
      <c r="A36" t="s">
        <v>70</v>
      </c>
      <c r="F36" s="21">
        <f>'Data input'!E35</f>
        <v>0</v>
      </c>
      <c r="G36" s="21">
        <f>'Data input'!E36</f>
        <v>50000000</v>
      </c>
      <c r="H36" s="22">
        <f>'Data input'!E37</f>
        <v>100000000</v>
      </c>
      <c r="I36" s="22">
        <f>'Data input'!E38</f>
        <v>200000000</v>
      </c>
      <c r="J36" s="22">
        <f>'Data input'!E39</f>
        <v>300000000</v>
      </c>
      <c r="K36" s="22">
        <f>'Data input'!E40</f>
        <v>400000000</v>
      </c>
    </row>
    <row r="37" spans="1:11" ht="12.75">
      <c r="A37" t="s">
        <v>3</v>
      </c>
      <c r="E37" s="12">
        <f>'Data input'!E43</f>
        <v>0.04</v>
      </c>
      <c r="F37" s="10">
        <f aca="true" t="shared" si="3" ref="F37:K37">-F36*$E37</f>
        <v>0</v>
      </c>
      <c r="G37" s="10">
        <f t="shared" si="3"/>
        <v>-2000000</v>
      </c>
      <c r="H37" s="10">
        <f t="shared" si="3"/>
        <v>-4000000</v>
      </c>
      <c r="I37" s="10">
        <f t="shared" si="3"/>
        <v>-8000000</v>
      </c>
      <c r="J37" s="10">
        <f t="shared" si="3"/>
        <v>-12000000</v>
      </c>
      <c r="K37" s="10">
        <f t="shared" si="3"/>
        <v>-16000000</v>
      </c>
    </row>
    <row r="38" spans="1:11" ht="12.75">
      <c r="A38" t="s">
        <v>71</v>
      </c>
      <c r="F38" s="10"/>
      <c r="G38" s="10"/>
      <c r="H38" s="10"/>
      <c r="I38" s="10"/>
      <c r="J38" s="10"/>
      <c r="K38" s="10"/>
    </row>
    <row r="39" spans="2:11" ht="12.75">
      <c r="B39" t="s">
        <v>4</v>
      </c>
      <c r="E39" s="7">
        <f>'Data input'!E41</f>
        <v>1</v>
      </c>
      <c r="F39" s="10"/>
      <c r="G39" s="10"/>
      <c r="H39" s="10"/>
      <c r="I39" s="10"/>
      <c r="J39" s="10"/>
      <c r="K39" s="10"/>
    </row>
    <row r="40" spans="2:11" ht="12.75">
      <c r="B40" t="s">
        <v>12</v>
      </c>
      <c r="E40" s="13">
        <f>'Data input'!E19</f>
        <v>13000000</v>
      </c>
      <c r="F40" s="10"/>
      <c r="G40" s="10"/>
      <c r="H40" s="10"/>
      <c r="I40" s="10"/>
      <c r="J40" s="10"/>
      <c r="K40" s="10"/>
    </row>
    <row r="41" spans="2:11" ht="12.75">
      <c r="B41" t="s">
        <v>39</v>
      </c>
      <c r="E41" s="13">
        <f>'Data input'!E27</f>
        <v>18000000</v>
      </c>
      <c r="F41" s="10"/>
      <c r="G41" s="10"/>
      <c r="H41" s="10"/>
      <c r="I41" s="10"/>
      <c r="J41" s="10"/>
      <c r="K41" s="10"/>
    </row>
    <row r="42" spans="2:11" ht="12.75">
      <c r="B42" t="s">
        <v>13</v>
      </c>
      <c r="E42" s="13">
        <f>'Data input'!E42</f>
        <v>4500000</v>
      </c>
      <c r="F42" s="14">
        <v>0</v>
      </c>
      <c r="G42" s="14">
        <f>-$E$39*($E42+$E41+$E40)</f>
        <v>-35500000</v>
      </c>
      <c r="H42" s="14">
        <f>-$E$39*($E42+$E41+$E40)</f>
        <v>-35500000</v>
      </c>
      <c r="I42" s="14">
        <f>-$E$39*($E42+$E41+$E40)</f>
        <v>-35500000</v>
      </c>
      <c r="J42" s="14">
        <f>-$E$39*($E42+$E41+$E40)</f>
        <v>-35500000</v>
      </c>
      <c r="K42" s="14">
        <f>-$E$39*($E42+$E41+$E40)</f>
        <v>-35500000</v>
      </c>
    </row>
    <row r="43" spans="1:11" ht="13.5" thickBot="1">
      <c r="A43" t="s">
        <v>72</v>
      </c>
      <c r="F43" s="11">
        <f aca="true" t="shared" si="4" ref="F43:K43">SUM(F36:F42)</f>
        <v>0</v>
      </c>
      <c r="G43" s="11">
        <f t="shared" si="4"/>
        <v>12500000</v>
      </c>
      <c r="H43" s="11">
        <f t="shared" si="4"/>
        <v>60500000</v>
      </c>
      <c r="I43" s="11">
        <f t="shared" si="4"/>
        <v>156500000</v>
      </c>
      <c r="J43" s="11">
        <f t="shared" si="4"/>
        <v>252500000</v>
      </c>
      <c r="K43" s="11">
        <f t="shared" si="4"/>
        <v>348500000</v>
      </c>
    </row>
    <row r="44" spans="6:11" ht="13.5" thickTop="1">
      <c r="F44" s="15"/>
      <c r="G44" s="15"/>
      <c r="H44" s="15"/>
      <c r="I44" s="15"/>
      <c r="J44" s="15"/>
      <c r="K44" s="15"/>
    </row>
    <row r="45" spans="1:11" ht="12.75">
      <c r="A45" t="s">
        <v>35</v>
      </c>
      <c r="F45" s="10">
        <f aca="true" t="shared" si="5" ref="F45:K45">($J$12+$J$13)*F43</f>
        <v>0</v>
      </c>
      <c r="G45" s="10">
        <f t="shared" si="5"/>
        <v>365691.4893617021</v>
      </c>
      <c r="H45" s="10">
        <f t="shared" si="5"/>
        <v>1769946.8085106383</v>
      </c>
      <c r="I45" s="10">
        <f t="shared" si="5"/>
        <v>4578457.44680851</v>
      </c>
      <c r="J45" s="10">
        <f t="shared" si="5"/>
        <v>7386968.085106383</v>
      </c>
      <c r="K45" s="10">
        <f t="shared" si="5"/>
        <v>10195478.723404255</v>
      </c>
    </row>
    <row r="46" spans="6:11" ht="12.75">
      <c r="F46" s="10"/>
      <c r="G46" s="10"/>
      <c r="H46" s="10"/>
      <c r="I46" s="10"/>
      <c r="J46" s="10"/>
      <c r="K46" s="10"/>
    </row>
    <row r="47" ht="12.75">
      <c r="A47" t="s">
        <v>73</v>
      </c>
    </row>
    <row r="48" spans="2:11" ht="12.75">
      <c r="B48" t="s">
        <v>2</v>
      </c>
      <c r="E48" s="13">
        <f>'Data input'!E22*'Data input'!E23</f>
        <v>500000</v>
      </c>
      <c r="F48" s="10"/>
      <c r="G48" s="10"/>
      <c r="H48" s="10"/>
      <c r="I48" s="10"/>
      <c r="J48" s="10"/>
      <c r="K48" s="10"/>
    </row>
    <row r="49" spans="2:11" ht="12.75">
      <c r="B49" t="s">
        <v>34</v>
      </c>
      <c r="E49" s="13">
        <f>'Data input'!E30*'Data input'!E31</f>
        <v>75000</v>
      </c>
      <c r="F49" s="10">
        <f aca="true" t="shared" si="6" ref="F49:K49">-($E$48+$E$49)</f>
        <v>-575000</v>
      </c>
      <c r="G49" s="10">
        <f t="shared" si="6"/>
        <v>-575000</v>
      </c>
      <c r="H49" s="10">
        <f t="shared" si="6"/>
        <v>-575000</v>
      </c>
      <c r="I49" s="10">
        <f t="shared" si="6"/>
        <v>-575000</v>
      </c>
      <c r="J49" s="10">
        <f t="shared" si="6"/>
        <v>-575000</v>
      </c>
      <c r="K49" s="10">
        <f t="shared" si="6"/>
        <v>-575000</v>
      </c>
    </row>
    <row r="50" spans="6:11" ht="12.75">
      <c r="F50" s="10"/>
      <c r="G50" s="10"/>
      <c r="H50" s="10"/>
      <c r="I50" s="10"/>
      <c r="J50" s="10"/>
      <c r="K50" s="10"/>
    </row>
    <row r="51" spans="1:11" ht="12.75">
      <c r="A51" t="s">
        <v>36</v>
      </c>
      <c r="E51" s="8">
        <f>'Data input'!E24</f>
        <v>0.4</v>
      </c>
      <c r="F51" s="10">
        <f aca="true" t="shared" si="7" ref="F51:K51">IF(-$E51*(F45+F49)&gt;0,0,-$E51*(F45+F49))</f>
        <v>0</v>
      </c>
      <c r="G51" s="10">
        <f t="shared" si="7"/>
        <v>0</v>
      </c>
      <c r="H51" s="10">
        <f t="shared" si="7"/>
        <v>-477978.72340425535</v>
      </c>
      <c r="I51" s="10">
        <f t="shared" si="7"/>
        <v>-1601382.9787234042</v>
      </c>
      <c r="J51" s="10">
        <f t="shared" si="7"/>
        <v>-2724787.234042553</v>
      </c>
      <c r="K51" s="10">
        <f t="shared" si="7"/>
        <v>-3848191.489361702</v>
      </c>
    </row>
    <row r="52" spans="1:11" ht="13.5" thickBot="1">
      <c r="A52" t="s">
        <v>5</v>
      </c>
      <c r="F52" s="11">
        <f aca="true" t="shared" si="8" ref="F52:K52">SUM(F45:F51)</f>
        <v>-575000</v>
      </c>
      <c r="G52" s="11">
        <f t="shared" si="8"/>
        <v>-209308.51063829788</v>
      </c>
      <c r="H52" s="11">
        <f t="shared" si="8"/>
        <v>716968.085106383</v>
      </c>
      <c r="I52" s="11">
        <f t="shared" si="8"/>
        <v>2402074.4680851065</v>
      </c>
      <c r="J52" s="11">
        <f t="shared" si="8"/>
        <v>4087180.85106383</v>
      </c>
      <c r="K52" s="11">
        <f t="shared" si="8"/>
        <v>5772287.234042553</v>
      </c>
    </row>
    <row r="53" ht="13.5" thickTop="1"/>
    <row r="56" spans="1:11" ht="12.75">
      <c r="A56" s="42" t="s">
        <v>74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5:11" ht="12.75">
      <c r="E58" t="s">
        <v>42</v>
      </c>
      <c r="F58" s="35">
        <f aca="true" t="shared" si="9" ref="F58:K58">F36/1000000</f>
        <v>0</v>
      </c>
      <c r="G58" s="35">
        <f t="shared" si="9"/>
        <v>50</v>
      </c>
      <c r="H58" s="35">
        <f t="shared" si="9"/>
        <v>100</v>
      </c>
      <c r="I58" s="35">
        <f t="shared" si="9"/>
        <v>200</v>
      </c>
      <c r="J58" s="35">
        <f t="shared" si="9"/>
        <v>300</v>
      </c>
      <c r="K58" s="35">
        <f t="shared" si="9"/>
        <v>400</v>
      </c>
    </row>
    <row r="59" spans="5:11" ht="12.75">
      <c r="E59" t="s">
        <v>43</v>
      </c>
      <c r="F59" s="36">
        <f aca="true" t="shared" si="10" ref="F59:K59">F52/1000000</f>
        <v>-0.575</v>
      </c>
      <c r="G59" s="36">
        <f t="shared" si="10"/>
        <v>-0.2093085106382979</v>
      </c>
      <c r="H59" s="36">
        <f t="shared" si="10"/>
        <v>0.716968085106383</v>
      </c>
      <c r="I59" s="36">
        <f t="shared" si="10"/>
        <v>2.4020744680851065</v>
      </c>
      <c r="J59" s="36">
        <f t="shared" si="10"/>
        <v>4.08718085106383</v>
      </c>
      <c r="K59" s="36">
        <f t="shared" si="10"/>
        <v>5.772287234042553</v>
      </c>
    </row>
  </sheetData>
  <mergeCells count="6">
    <mergeCell ref="A56:K56"/>
    <mergeCell ref="A4:J4"/>
    <mergeCell ref="A32:K32"/>
    <mergeCell ref="C8:D8"/>
    <mergeCell ref="F8:G8"/>
    <mergeCell ref="I8:J8"/>
  </mergeCells>
  <printOptions horizontalCentered="1"/>
  <pageMargins left="0.33" right="0.33" top="0.8" bottom="0.73" header="0.15" footer="0.12"/>
  <pageSetup orientation="landscape" r:id="rId2"/>
  <headerFooter alignWithMargins="0">
    <oddHeader>&amp;C&amp;"Times New Roman,Bold"&amp;12WHAT WILL YOU MAKE WHEN YOU SELL THE COMPANY &amp;"Times New Roman,Regular"&amp;10
&amp;"Times New Roman,Bold"&amp;12&amp;A</oddHeader>
    <oddFooter>&amp;LFile = &amp;F
Worksheet = &amp;A
Path = &amp;Z&amp;RPage &amp;p
&amp;T
&amp;D</oddFooter>
  </headerFooter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 Gonnerman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Gonnerman</dc:creator>
  <cp:keywords/>
  <dc:description/>
  <cp:lastModifiedBy>Mike Gonnerman</cp:lastModifiedBy>
  <cp:lastPrinted>2010-08-16T21:17:05Z</cp:lastPrinted>
  <dcterms:created xsi:type="dcterms:W3CDTF">2010-08-03T15:00:45Z</dcterms:created>
  <dcterms:modified xsi:type="dcterms:W3CDTF">2010-08-17T20:10:39Z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